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Provvedimenti\Delibere\Pelugo\DELIBERE CONSIGLIO\testi\Delibere prossimo consiglio\CONVOCAZIONE CONSIGLIO IN VIDEOCONFERENZA\CONSIGLIO 29.07.2020\NR. 02 - Assestamento\"/>
    </mc:Choice>
  </mc:AlternateContent>
  <xr:revisionPtr revIDLastSave="0" documentId="8_{EE588B7A-AF0F-4E29-8395-0D48D9D8852C}" xr6:coauthVersionLast="45" xr6:coauthVersionMax="45" xr10:uidLastSave="{00000000-0000-0000-0000-000000000000}"/>
  <bookViews>
    <workbookView xWindow="3285" yWindow="3285" windowWidth="21600" windowHeight="11400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Foglio1!$A$1:$R$49</definedName>
  </definedName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41" i="1" l="1"/>
  <c r="D41" i="1"/>
  <c r="Q13" i="1" l="1"/>
  <c r="E15" i="1"/>
  <c r="F15" i="1"/>
  <c r="G15" i="1"/>
  <c r="H15" i="1"/>
  <c r="I15" i="1"/>
  <c r="J15" i="1"/>
  <c r="K15" i="1"/>
  <c r="L15" i="1"/>
  <c r="M15" i="1"/>
  <c r="N15" i="1"/>
  <c r="O15" i="1"/>
  <c r="P15" i="1"/>
  <c r="D15" i="1"/>
  <c r="Q27" i="1"/>
  <c r="E27" i="1"/>
  <c r="F27" i="1"/>
  <c r="G27" i="1"/>
  <c r="H27" i="1"/>
  <c r="I27" i="1"/>
  <c r="J27" i="1"/>
  <c r="K27" i="1"/>
  <c r="L27" i="1"/>
  <c r="M27" i="1"/>
  <c r="N27" i="1"/>
  <c r="O27" i="1"/>
  <c r="P27" i="1"/>
  <c r="D27" i="1"/>
  <c r="N44" i="1" l="1"/>
  <c r="D44" i="1"/>
  <c r="G48" i="1" l="1"/>
  <c r="H48" i="1"/>
  <c r="J48" i="1"/>
  <c r="K48" i="1"/>
  <c r="L48" i="1"/>
  <c r="M48" i="1"/>
  <c r="N48" i="1"/>
  <c r="O48" i="1"/>
  <c r="P48" i="1"/>
  <c r="Q11" i="1"/>
  <c r="O11" i="1"/>
  <c r="P11" i="1"/>
  <c r="F11" i="1"/>
  <c r="G11" i="1"/>
  <c r="H11" i="1"/>
  <c r="I11" i="1"/>
  <c r="J11" i="1"/>
  <c r="K11" i="1"/>
  <c r="L11" i="1"/>
  <c r="M11" i="1"/>
  <c r="N11" i="1"/>
  <c r="E11" i="1"/>
  <c r="Q15" i="1"/>
  <c r="K49" i="1" l="1"/>
  <c r="L49" i="1"/>
  <c r="H49" i="1"/>
  <c r="G49" i="1"/>
  <c r="J49" i="1"/>
  <c r="N49" i="1"/>
  <c r="O49" i="1"/>
  <c r="Q18" i="1"/>
  <c r="Q20" i="1"/>
  <c r="Q22" i="1"/>
  <c r="Q23" i="1"/>
  <c r="Q24" i="1"/>
  <c r="Q25" i="1"/>
  <c r="Q26" i="1"/>
  <c r="Q17" i="1"/>
  <c r="Q14" i="1"/>
  <c r="F41" i="1"/>
  <c r="I44" i="1"/>
  <c r="I48" i="1" s="1"/>
  <c r="I49" i="1" s="1"/>
  <c r="E44" i="1"/>
  <c r="N45" i="1"/>
  <c r="E43" i="1"/>
  <c r="Q43" i="1" s="1"/>
  <c r="E31" i="1"/>
  <c r="Q30" i="1"/>
  <c r="Q32" i="1"/>
  <c r="Q33" i="1"/>
  <c r="Q34" i="1"/>
  <c r="Q35" i="1"/>
  <c r="Q36" i="1"/>
  <c r="Q37" i="1"/>
  <c r="Q38" i="1"/>
  <c r="Q39" i="1"/>
  <c r="Q40" i="1"/>
  <c r="Q42" i="1"/>
  <c r="Q45" i="1"/>
  <c r="Q46" i="1"/>
  <c r="Q47" i="1"/>
  <c r="Q29" i="1"/>
  <c r="I29" i="1"/>
  <c r="Q10" i="1"/>
  <c r="J43" i="1"/>
  <c r="D48" i="1"/>
  <c r="D49" i="1" s="1"/>
  <c r="D29" i="1"/>
  <c r="D11" i="1"/>
  <c r="Q41" i="1" l="1"/>
  <c r="F48" i="1"/>
  <c r="Q31" i="1"/>
  <c r="E48" i="1"/>
  <c r="Q48" i="1" l="1"/>
  <c r="Q49" i="1" s="1"/>
  <c r="F49" i="1"/>
  <c r="F53" i="1" s="1"/>
  <c r="G44" i="1"/>
  <c r="H44" i="1" l="1"/>
  <c r="Q44" i="1" s="1"/>
  <c r="E49" i="1" l="1"/>
  <c r="M49" i="1" l="1"/>
  <c r="Q9" i="1"/>
  <c r="P49" i="1" l="1"/>
  <c r="G51" i="1" l="1"/>
</calcChain>
</file>

<file path=xl/sharedStrings.xml><?xml version="1.0" encoding="utf-8"?>
<sst xmlns="http://schemas.openxmlformats.org/spreadsheetml/2006/main" count="77" uniqueCount="69">
  <si>
    <t>DESCRIZIONE INTERVENTO</t>
  </si>
  <si>
    <t>CAPITOLO</t>
  </si>
  <si>
    <t>INVESTIMENTO    Euro</t>
  </si>
  <si>
    <t>TOTALE FINANZIAMENTI</t>
  </si>
  <si>
    <t>PROGRAMMA 1</t>
  </si>
  <si>
    <t>PROGRAMMA 3</t>
  </si>
  <si>
    <t xml:space="preserve">TOTALE PROGRAMMA 1 </t>
  </si>
  <si>
    <t xml:space="preserve">TOTALE PROGRAMMA 3 </t>
  </si>
  <si>
    <t>TOTALE SPESE DI INVESTIMENTO</t>
  </si>
  <si>
    <t>PROGRAMMA 4</t>
  </si>
  <si>
    <t xml:space="preserve">TOTALE PROGRAMMA 4 </t>
  </si>
  <si>
    <t>TOTALE PROGRAMMA 2</t>
  </si>
  <si>
    <t>PROSPETTO DELLE OPERE PUBBLICHE E DELLE SPESE DI INVESTIMENTO</t>
  </si>
  <si>
    <t>Manutenzione straordinaria strade e piazze comunali</t>
  </si>
  <si>
    <t>Canoni aggiuntivi Bim</t>
  </si>
  <si>
    <t>QUOTA EX FIM</t>
  </si>
  <si>
    <t>codice PDC</t>
  </si>
  <si>
    <t>PROGRAMMA 2</t>
  </si>
  <si>
    <t>Contributi BIM</t>
  </si>
  <si>
    <t>2.2.1.9.12</t>
  </si>
  <si>
    <t>Contributo PAT e Budget PAT</t>
  </si>
  <si>
    <t>PROGETTAZIONE E REALIZZAZIONE CENTRALINE PER LA PRODUZIONE DI ENERGIA ELETTRICA</t>
  </si>
  <si>
    <t>Contributo da Comuni</t>
  </si>
  <si>
    <t>2.2.1.9.999</t>
  </si>
  <si>
    <t>Intervento per sistemazione poligono giapponese</t>
  </si>
  <si>
    <t>2.2.2.2.6</t>
  </si>
  <si>
    <t>Fondo pluriennale vincolato</t>
  </si>
  <si>
    <t>INTERVENTO 18 LAVORO</t>
  </si>
  <si>
    <t>2.3.3.3.999</t>
  </si>
  <si>
    <t xml:space="preserve">ACQUISTO ATTREZZATURE D'UFFICIO </t>
  </si>
  <si>
    <t>Apporto di capitale</t>
  </si>
  <si>
    <t>2.2.1.7</t>
  </si>
  <si>
    <t>Intervento per lavori socialmente utili</t>
  </si>
  <si>
    <t>Contributi messa in sicurezza</t>
  </si>
  <si>
    <t>FINANZIAMENTO SPESA UNA TANTUM PER RESTITUZIONE CONTRIBUTI MESSA IN SICUREZZA ANNO 2019</t>
  </si>
  <si>
    <t>TOTALE UTILIZZO EX FIM</t>
  </si>
  <si>
    <t>Efficientamento energetico</t>
  </si>
  <si>
    <t>Ampliamento caserma VVFF</t>
  </si>
  <si>
    <t>Manutezione straordinaria Malga Barusela</t>
  </si>
  <si>
    <t>2.3.1.2.6</t>
  </si>
  <si>
    <t>2.2.1.9.5</t>
  </si>
  <si>
    <t>Contributi efficientamento energetico</t>
  </si>
  <si>
    <t>PSR</t>
  </si>
  <si>
    <r>
      <t xml:space="preserve">COMUNE DI PELUGO - PROVINCIA DI TRENTO </t>
    </r>
    <r>
      <rPr>
        <sz val="12"/>
        <rFont val="Arial"/>
        <family val="2"/>
      </rPr>
      <t xml:space="preserve">       Approvato con deliberazione giuntale nr. _ dd. __.__.2020</t>
    </r>
  </si>
  <si>
    <t>MANUTENZIONE STRAORDINARIA EDIFICIO COMUNALE</t>
  </si>
  <si>
    <t>ATTIVITA' CULTURALI STRAORDINARIE</t>
  </si>
  <si>
    <t>PROMOZIONE ATTIVITA' RICREATIVE ESTIVE</t>
  </si>
  <si>
    <t>CONTRIBUTO STRAORINARIO CARITAS</t>
  </si>
  <si>
    <t>PROGETTO ALBERO DELL'AMICIZIA</t>
  </si>
  <si>
    <t>CONTRIBUTO STRAORDINARIO CASA DI RIPOSO DI SPIAZZO</t>
  </si>
  <si>
    <t>ARREDO URBANO</t>
  </si>
  <si>
    <t>REVISIONE AL PIANO DI GESTIONE FORESTALE DEIBENI SILVO-PASTORALI</t>
  </si>
  <si>
    <t>SISTEMA WI FI</t>
  </si>
  <si>
    <t>LAVORO STRAORDINARIO SU ACQUEDOTTO COMUNALE</t>
  </si>
  <si>
    <t>MANUTENZIONE STRAORDINAIA MALGA BARUSELA</t>
  </si>
  <si>
    <t>MANUTENZIONE STRAORDINARIA STRADE MONTANE</t>
  </si>
  <si>
    <t>ILLUMINAZIONE PUBBLICA</t>
  </si>
  <si>
    <t>CAMBIO CULTURA MALGA BARUSELA</t>
  </si>
  <si>
    <t>QUOTA PARTE LAVORI NUOVA VIABILITA' INTERNA ASILO NIDO SPIAZZO</t>
  </si>
  <si>
    <t>MANUTENZIONE STRAORDINARIA PARCO MASERE</t>
  </si>
  <si>
    <t>TRASFERIMENTO ALLA PAT PER TRASPORTO STRAORDINARIO</t>
  </si>
  <si>
    <t>SPESE STRAORDINARIE CENTRALE ACQUEDOTTO</t>
  </si>
  <si>
    <t>AVANZO DI AMMINISTRAZIONE NON VICOLATO</t>
  </si>
  <si>
    <t>AVANZO DI AMMINISTRAZIONE SPESE DI INVESTIMENTO</t>
  </si>
  <si>
    <t>COPERTURA SPESE UNA TANTUM</t>
  </si>
  <si>
    <t>TOTALE UTILIZZO AVANZO NON VINCOLATO</t>
  </si>
  <si>
    <t>INTERVENTO 19: PROGETTO PER I SERVIZI DOMICILIARI</t>
  </si>
  <si>
    <t>INTERVENTO STRAORDINARIO MANUTENZIONE CENTRO SCOLASTICO DARE'</t>
  </si>
  <si>
    <t>COMPARTECIPAZIONE SPESA PROGETTO DENOMINATO "SIMBOLO DI BENVENUTO" NELL'AMBITO TURISTICO MADONNA DI CAMPIGLIO - PINZOLO - VAL RENDENA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</si>
</sst>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€&quot;\ * #,##0.00_-;\-&quot;€&quot;\ * #,##0.00_-;_-&quot;€&quot;\ * &quot;-&quot;??_-;_-@_-"/>
    <numFmt numFmtId="43" formatCode="_-* #,##0.00_-;\-* #,##0.00_-;_-* &quot;-&quot;??_-;_-@_-"/>
  </numFmts>
  <fonts count="17" x14ac:knownFonts="1">
    <font>
      <sz val="10"/>
      <name val="Arial"/>
    </font>
    <font>
      <sz val="12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sz val="20"/>
      <color theme="1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15" fillId="0" borderId="0" applyFont="0" applyFill="0" applyBorder="0" applyAlignment="0" applyProtection="0"/>
  </cellStyleXfs>
  <cellXfs count="62">
    <xf numFmtId="0" fontId="0" fillId="0" borderId="0" xfId="0"/>
    <xf numFmtId="0" fontId="4" fillId="0" borderId="0" xfId="0" applyFont="1" applyFill="1"/>
    <xf numFmtId="0" fontId="5" fillId="0" borderId="0" xfId="0" applyFont="1" applyFill="1" applyAlignment="1">
      <alignment horizontal="center" vertical="top"/>
    </xf>
    <xf numFmtId="0" fontId="6" fillId="0" borderId="0" xfId="0" applyFont="1" applyFill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justify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justify" vertical="center" wrapText="1"/>
    </xf>
    <xf numFmtId="4" fontId="9" fillId="2" borderId="4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Alignment="1">
      <alignment wrapText="1"/>
    </xf>
    <xf numFmtId="0" fontId="2" fillId="0" borderId="0" xfId="0" applyFont="1" applyFill="1"/>
    <xf numFmtId="4" fontId="2" fillId="0" borderId="0" xfId="0" applyNumberFormat="1" applyFont="1" applyFill="1"/>
    <xf numFmtId="0" fontId="6" fillId="0" borderId="0" xfId="0" applyFont="1" applyFill="1" applyAlignment="1">
      <alignment horizontal="center" vertical="top"/>
    </xf>
    <xf numFmtId="0" fontId="12" fillId="0" borderId="1" xfId="0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right" vertical="center" wrapText="1"/>
    </xf>
    <xf numFmtId="4" fontId="10" fillId="0" borderId="3" xfId="0" applyNumberFormat="1" applyFont="1" applyFill="1" applyBorder="1" applyAlignment="1">
      <alignment horizontal="right" vertical="center" wrapText="1"/>
    </xf>
    <xf numFmtId="43" fontId="10" fillId="0" borderId="3" xfId="1" applyFont="1" applyFill="1" applyBorder="1" applyAlignment="1">
      <alignment horizontal="center" vertical="center" wrapText="1"/>
    </xf>
    <xf numFmtId="43" fontId="10" fillId="0" borderId="3" xfId="1" applyFont="1" applyFill="1" applyBorder="1" applyAlignment="1">
      <alignment horizontal="right" vertical="center" wrapText="1"/>
    </xf>
    <xf numFmtId="4" fontId="11" fillId="0" borderId="7" xfId="0" applyNumberFormat="1" applyFont="1" applyFill="1" applyBorder="1" applyAlignment="1">
      <alignment horizontal="right" vertical="center"/>
    </xf>
    <xf numFmtId="4" fontId="11" fillId="0" borderId="3" xfId="0" applyNumberFormat="1" applyFont="1" applyFill="1" applyBorder="1" applyAlignment="1">
      <alignment horizontal="right" vertical="center"/>
    </xf>
    <xf numFmtId="4" fontId="10" fillId="0" borderId="1" xfId="0" applyNumberFormat="1" applyFont="1" applyFill="1" applyBorder="1" applyAlignment="1">
      <alignment horizontal="right" vertical="center"/>
    </xf>
    <xf numFmtId="4" fontId="11" fillId="0" borderId="5" xfId="0" applyNumberFormat="1" applyFont="1" applyFill="1" applyBorder="1" applyAlignment="1">
      <alignment horizontal="right" vertical="center"/>
    </xf>
    <xf numFmtId="4" fontId="10" fillId="0" borderId="4" xfId="0" applyNumberFormat="1" applyFont="1" applyFill="1" applyBorder="1" applyAlignment="1">
      <alignment horizontal="right" vertical="center"/>
    </xf>
    <xf numFmtId="4" fontId="10" fillId="0" borderId="3" xfId="0" applyNumberFormat="1" applyFont="1" applyFill="1" applyBorder="1" applyAlignment="1">
      <alignment horizontal="right" vertical="center"/>
    </xf>
    <xf numFmtId="0" fontId="12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0" xfId="0" applyFont="1" applyFill="1"/>
    <xf numFmtId="4" fontId="8" fillId="0" borderId="0" xfId="0" applyNumberFormat="1" applyFont="1" applyFill="1"/>
    <xf numFmtId="0" fontId="13" fillId="0" borderId="0" xfId="0" applyFont="1" applyFill="1"/>
    <xf numFmtId="0" fontId="14" fillId="0" borderId="0" xfId="0" applyFont="1" applyFill="1"/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right" vertical="center"/>
    </xf>
    <xf numFmtId="0" fontId="8" fillId="0" borderId="0" xfId="0" applyFont="1" applyFill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wrapText="1"/>
    </xf>
    <xf numFmtId="0" fontId="8" fillId="0" borderId="0" xfId="0" applyFont="1" applyFill="1" applyBorder="1"/>
    <xf numFmtId="0" fontId="10" fillId="2" borderId="6" xfId="0" applyFont="1" applyFill="1" applyBorder="1" applyAlignment="1">
      <alignment horizontal="justify" vertical="center" wrapText="1"/>
    </xf>
    <xf numFmtId="4" fontId="10" fillId="2" borderId="1" xfId="0" applyNumberFormat="1" applyFont="1" applyFill="1" applyBorder="1" applyAlignment="1">
      <alignment horizontal="right" vertical="center" wrapText="1"/>
    </xf>
    <xf numFmtId="0" fontId="16" fillId="2" borderId="8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wrapText="1"/>
    </xf>
    <xf numFmtId="43" fontId="10" fillId="0" borderId="9" xfId="1" applyFont="1" applyFill="1" applyBorder="1"/>
    <xf numFmtId="4" fontId="11" fillId="0" borderId="2" xfId="0" applyNumberFormat="1" applyFont="1" applyFill="1" applyBorder="1"/>
    <xf numFmtId="44" fontId="8" fillId="0" borderId="1" xfId="2" applyFont="1" applyFill="1" applyBorder="1"/>
    <xf numFmtId="44" fontId="8" fillId="0" borderId="0" xfId="0" applyNumberFormat="1" applyFont="1" applyFill="1"/>
    <xf numFmtId="0" fontId="10" fillId="0" borderId="1" xfId="0" applyFont="1" applyFill="1" applyBorder="1" applyAlignment="1">
      <alignment horizontal="justify" vertical="center" wrapText="1"/>
    </xf>
    <xf numFmtId="0" fontId="10" fillId="0" borderId="4" xfId="0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top"/>
    </xf>
    <xf numFmtId="0" fontId="7" fillId="0" borderId="0" xfId="0" applyFont="1" applyFill="1" applyAlignment="1">
      <alignment horizontal="center" vertical="center" wrapText="1"/>
    </xf>
  </cellXfs>
  <cellStyles count="3">
    <cellStyle name="Migliaia" xfId="1" builtinId="3"/>
    <cellStyle name="Normale" xfId="0" builtinId="0"/>
    <cellStyle name="Valuta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5"/>
  <sheetViews>
    <sheetView tabSelected="1" topLeftCell="A32" zoomScale="75" zoomScaleNormal="75" zoomScaleSheetLayoutView="75" workbookViewId="0">
      <selection activeCell="A41" sqref="A41"/>
    </sheetView>
  </sheetViews>
  <sheetFormatPr defaultRowHeight="12.75" x14ac:dyDescent="0.2"/>
  <cols>
    <col min="1" max="1" width="13.5703125" style="41" customWidth="1"/>
    <col min="2" max="2" width="12.28515625" style="41" customWidth="1"/>
    <col min="3" max="3" width="46.140625" style="15" customWidth="1"/>
    <col min="4" max="4" width="16.7109375" style="32" customWidth="1"/>
    <col min="5" max="6" width="18.28515625" style="32" customWidth="1"/>
    <col min="7" max="7" width="14.28515625" style="32" customWidth="1"/>
    <col min="8" max="8" width="17.5703125" style="32" customWidth="1"/>
    <col min="9" max="12" width="16.42578125" style="32" customWidth="1"/>
    <col min="13" max="13" width="16.140625" style="32" customWidth="1"/>
    <col min="14" max="15" width="14.85546875" style="32" customWidth="1"/>
    <col min="16" max="16" width="15.140625" style="32" customWidth="1"/>
    <col min="17" max="17" width="19.5703125" style="32" customWidth="1"/>
    <col min="18" max="18" width="17.140625" style="1" customWidth="1"/>
    <col min="19" max="16384" width="9.140625" style="1"/>
  </cols>
  <sheetData>
    <row r="1" spans="1:18" ht="20.25" customHeight="1" x14ac:dyDescent="0.2">
      <c r="A1" s="60" t="s">
        <v>43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</row>
    <row r="2" spans="1:18" ht="7.5" customHeight="1" x14ac:dyDescent="0.2">
      <c r="A2" s="18"/>
      <c r="B2" s="18"/>
      <c r="C2" s="3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2"/>
    </row>
    <row r="3" spans="1:18" x14ac:dyDescent="0.2">
      <c r="A3" s="61" t="s">
        <v>12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</row>
    <row r="4" spans="1:18" ht="4.5" customHeight="1" x14ac:dyDescent="0.2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</row>
    <row r="5" spans="1:18" ht="1.5" hidden="1" customHeight="1" x14ac:dyDescent="0.2">
      <c r="A5" s="61"/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</row>
    <row r="7" spans="1:18" ht="51" x14ac:dyDescent="0.2">
      <c r="A7" s="36" t="s">
        <v>16</v>
      </c>
      <c r="B7" s="36" t="s">
        <v>1</v>
      </c>
      <c r="C7" s="4" t="s">
        <v>0</v>
      </c>
      <c r="D7" s="4" t="s">
        <v>2</v>
      </c>
      <c r="E7" s="4" t="s">
        <v>63</v>
      </c>
      <c r="F7" s="4" t="s">
        <v>62</v>
      </c>
      <c r="G7" s="4" t="s">
        <v>15</v>
      </c>
      <c r="H7" s="4" t="s">
        <v>14</v>
      </c>
      <c r="I7" s="4" t="s">
        <v>20</v>
      </c>
      <c r="J7" s="4" t="s">
        <v>42</v>
      </c>
      <c r="K7" s="4" t="s">
        <v>33</v>
      </c>
      <c r="L7" s="4" t="s">
        <v>41</v>
      </c>
      <c r="M7" s="4" t="s">
        <v>18</v>
      </c>
      <c r="N7" s="4" t="s">
        <v>22</v>
      </c>
      <c r="O7" s="4" t="s">
        <v>30</v>
      </c>
      <c r="P7" s="4" t="s">
        <v>26</v>
      </c>
      <c r="Q7" s="4" t="s">
        <v>3</v>
      </c>
    </row>
    <row r="8" spans="1:18" ht="18" x14ac:dyDescent="0.2">
      <c r="A8" s="58" t="s">
        <v>4</v>
      </c>
      <c r="B8" s="59"/>
      <c r="C8" s="4"/>
      <c r="D8" s="19"/>
      <c r="E8" s="19"/>
      <c r="F8" s="19"/>
      <c r="G8" s="4"/>
      <c r="H8" s="4"/>
      <c r="I8" s="4"/>
      <c r="J8" s="4"/>
      <c r="K8" s="4"/>
      <c r="L8" s="4"/>
      <c r="M8" s="4"/>
      <c r="N8" s="4"/>
      <c r="O8" s="4"/>
      <c r="P8" s="4"/>
      <c r="Q8" s="19"/>
    </row>
    <row r="9" spans="1:18" ht="45" customHeight="1" x14ac:dyDescent="0.2">
      <c r="A9" s="43" t="s">
        <v>31</v>
      </c>
      <c r="B9" s="43">
        <v>3020</v>
      </c>
      <c r="C9" s="6" t="s">
        <v>29</v>
      </c>
      <c r="D9" s="20">
        <v>11000</v>
      </c>
      <c r="E9" s="21"/>
      <c r="F9" s="21"/>
      <c r="G9" s="22"/>
      <c r="H9" s="23">
        <v>11000</v>
      </c>
      <c r="I9" s="22"/>
      <c r="J9" s="22"/>
      <c r="K9" s="22"/>
      <c r="L9" s="22"/>
      <c r="M9" s="22"/>
      <c r="N9" s="22"/>
      <c r="O9" s="22"/>
      <c r="P9" s="22"/>
      <c r="Q9" s="22">
        <f>SUM(G9:P9)</f>
        <v>11000</v>
      </c>
    </row>
    <row r="10" spans="1:18" ht="45" customHeight="1" x14ac:dyDescent="0.2">
      <c r="A10" s="43"/>
      <c r="B10" s="43">
        <v>3030</v>
      </c>
      <c r="C10" s="46" t="s">
        <v>44</v>
      </c>
      <c r="D10" s="21">
        <v>1500</v>
      </c>
      <c r="E10" s="21">
        <v>1500</v>
      </c>
      <c r="F10" s="21"/>
      <c r="G10" s="22"/>
      <c r="H10" s="23"/>
      <c r="I10" s="22"/>
      <c r="J10" s="22"/>
      <c r="K10" s="22"/>
      <c r="L10" s="22"/>
      <c r="M10" s="22"/>
      <c r="N10" s="22"/>
      <c r="O10" s="22"/>
      <c r="P10" s="22"/>
      <c r="Q10" s="22">
        <f>SUM(E10:P10)</f>
        <v>1500</v>
      </c>
    </row>
    <row r="11" spans="1:18" ht="18.75" thickBot="1" x14ac:dyDescent="0.25">
      <c r="A11" s="37"/>
      <c r="B11" s="37"/>
      <c r="C11" s="5" t="s">
        <v>6</v>
      </c>
      <c r="D11" s="24">
        <f>SUM(D9:D10)</f>
        <v>12500</v>
      </c>
      <c r="E11" s="24">
        <f>SUM(E9:E10)</f>
        <v>1500</v>
      </c>
      <c r="F11" s="24">
        <f t="shared" ref="F11:N11" si="0">SUM(F9:F10)</f>
        <v>0</v>
      </c>
      <c r="G11" s="24">
        <f t="shared" si="0"/>
        <v>0</v>
      </c>
      <c r="H11" s="24">
        <f t="shared" si="0"/>
        <v>11000</v>
      </c>
      <c r="I11" s="24">
        <f t="shared" si="0"/>
        <v>0</v>
      </c>
      <c r="J11" s="24">
        <f t="shared" si="0"/>
        <v>0</v>
      </c>
      <c r="K11" s="24">
        <f t="shared" si="0"/>
        <v>0</v>
      </c>
      <c r="L11" s="24">
        <f t="shared" si="0"/>
        <v>0</v>
      </c>
      <c r="M11" s="24">
        <f t="shared" si="0"/>
        <v>0</v>
      </c>
      <c r="N11" s="24">
        <f t="shared" si="0"/>
        <v>0</v>
      </c>
      <c r="O11" s="24">
        <f t="shared" ref="O11" si="1">SUM(O9:O10)</f>
        <v>0</v>
      </c>
      <c r="P11" s="24">
        <f t="shared" ref="P11" si="2">SUM(P9:P10)</f>
        <v>0</v>
      </c>
      <c r="Q11" s="24">
        <f>SUM(E11:P11)</f>
        <v>12500</v>
      </c>
    </row>
    <row r="12" spans="1:18" ht="18.75" thickTop="1" x14ac:dyDescent="0.2">
      <c r="A12" s="58" t="s">
        <v>17</v>
      </c>
      <c r="B12" s="59"/>
      <c r="C12" s="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</row>
    <row r="13" spans="1:18" s="16" customFormat="1" ht="108" x14ac:dyDescent="0.2">
      <c r="A13" s="57"/>
      <c r="B13" s="57">
        <v>3802</v>
      </c>
      <c r="C13" s="48" t="s">
        <v>68</v>
      </c>
      <c r="D13" s="29">
        <v>2619.36</v>
      </c>
      <c r="E13" s="29"/>
      <c r="F13" s="29">
        <v>2619.36</v>
      </c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>
        <f>SUM(E13:P13)</f>
        <v>2619.36</v>
      </c>
    </row>
    <row r="14" spans="1:18" ht="54" x14ac:dyDescent="0.2">
      <c r="A14" s="56"/>
      <c r="B14" s="57">
        <v>4092</v>
      </c>
      <c r="C14" s="48" t="s">
        <v>59</v>
      </c>
      <c r="D14" s="26">
        <v>4000</v>
      </c>
      <c r="E14" s="26">
        <v>4000</v>
      </c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>
        <f>SUM(E14:P14)</f>
        <v>4000</v>
      </c>
    </row>
    <row r="15" spans="1:18" ht="18.75" thickBot="1" x14ac:dyDescent="0.25">
      <c r="A15" s="37"/>
      <c r="B15" s="37"/>
      <c r="C15" s="7" t="s">
        <v>11</v>
      </c>
      <c r="D15" s="27">
        <f>SUM(D13:D14)</f>
        <v>6619.3600000000006</v>
      </c>
      <c r="E15" s="27">
        <f t="shared" ref="E15:P15" si="3">SUM(E13:E14)</f>
        <v>4000</v>
      </c>
      <c r="F15" s="27">
        <f t="shared" si="3"/>
        <v>2619.36</v>
      </c>
      <c r="G15" s="27">
        <f t="shared" si="3"/>
        <v>0</v>
      </c>
      <c r="H15" s="27">
        <f t="shared" si="3"/>
        <v>0</v>
      </c>
      <c r="I15" s="27">
        <f t="shared" si="3"/>
        <v>0</v>
      </c>
      <c r="J15" s="27">
        <f t="shared" si="3"/>
        <v>0</v>
      </c>
      <c r="K15" s="27">
        <f t="shared" si="3"/>
        <v>0</v>
      </c>
      <c r="L15" s="27">
        <f t="shared" si="3"/>
        <v>0</v>
      </c>
      <c r="M15" s="27">
        <f t="shared" si="3"/>
        <v>0</v>
      </c>
      <c r="N15" s="27">
        <f t="shared" si="3"/>
        <v>0</v>
      </c>
      <c r="O15" s="27">
        <f t="shared" si="3"/>
        <v>0</v>
      </c>
      <c r="P15" s="27">
        <f t="shared" si="3"/>
        <v>0</v>
      </c>
      <c r="Q15" s="27">
        <f>SUM(E15:P15)</f>
        <v>6619.3600000000006</v>
      </c>
    </row>
    <row r="16" spans="1:18" ht="18.75" thickTop="1" x14ac:dyDescent="0.2">
      <c r="A16" s="58" t="s">
        <v>5</v>
      </c>
      <c r="B16" s="59"/>
      <c r="C16" s="8"/>
      <c r="D16" s="26"/>
      <c r="E16" s="28"/>
      <c r="F16" s="28"/>
      <c r="G16" s="28"/>
      <c r="H16" s="28"/>
      <c r="I16" s="26"/>
      <c r="J16" s="26"/>
      <c r="K16" s="26"/>
      <c r="L16" s="26"/>
      <c r="M16" s="26"/>
      <c r="N16" s="26"/>
      <c r="O16" s="26"/>
      <c r="P16" s="26"/>
      <c r="Q16" s="26"/>
    </row>
    <row r="17" spans="1:21" s="35" customFormat="1" ht="15" x14ac:dyDescent="0.2">
      <c r="A17" s="42" t="s">
        <v>28</v>
      </c>
      <c r="B17" s="39">
        <v>4012</v>
      </c>
      <c r="C17" s="9" t="s">
        <v>27</v>
      </c>
      <c r="D17" s="21">
        <v>9150</v>
      </c>
      <c r="E17" s="21"/>
      <c r="F17" s="21"/>
      <c r="G17" s="29">
        <v>9150</v>
      </c>
      <c r="H17" s="29"/>
      <c r="I17" s="29"/>
      <c r="J17" s="29"/>
      <c r="K17" s="29"/>
      <c r="L17" s="29"/>
      <c r="M17" s="29"/>
      <c r="N17" s="29"/>
      <c r="O17" s="29"/>
      <c r="P17" s="29"/>
      <c r="Q17" s="29">
        <f>SUM(E17:P17)</f>
        <v>9150</v>
      </c>
      <c r="R17" s="34"/>
      <c r="S17" s="34"/>
      <c r="T17" s="34"/>
      <c r="U17" s="34"/>
    </row>
    <row r="18" spans="1:21" s="35" customFormat="1" ht="15" x14ac:dyDescent="0.2">
      <c r="A18" s="42"/>
      <c r="B18" s="39">
        <v>3363</v>
      </c>
      <c r="C18" s="9" t="s">
        <v>45</v>
      </c>
      <c r="D18" s="21">
        <v>5000</v>
      </c>
      <c r="E18" s="21"/>
      <c r="F18" s="21">
        <v>5000</v>
      </c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>
        <f t="shared" ref="Q18:Q26" si="4">SUM(E18:P18)</f>
        <v>5000</v>
      </c>
      <c r="R18" s="34"/>
      <c r="S18" s="34"/>
      <c r="T18" s="34"/>
      <c r="U18" s="34"/>
    </row>
    <row r="19" spans="1:21" s="35" customFormat="1" ht="45" x14ac:dyDescent="0.2">
      <c r="A19" s="42"/>
      <c r="B19" s="39">
        <v>3250</v>
      </c>
      <c r="C19" s="9" t="s">
        <v>67</v>
      </c>
      <c r="D19" s="21">
        <v>5000</v>
      </c>
      <c r="E19" s="21"/>
      <c r="F19" s="21">
        <v>5000</v>
      </c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34"/>
      <c r="S19" s="34"/>
      <c r="T19" s="34"/>
      <c r="U19" s="34"/>
    </row>
    <row r="20" spans="1:21" s="35" customFormat="1" ht="30" x14ac:dyDescent="0.2">
      <c r="A20" s="42"/>
      <c r="B20" s="39">
        <v>3365</v>
      </c>
      <c r="C20" s="9" t="s">
        <v>46</v>
      </c>
      <c r="D20" s="21">
        <v>2250</v>
      </c>
      <c r="E20" s="21"/>
      <c r="F20" s="21">
        <v>2250</v>
      </c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>
        <f t="shared" si="4"/>
        <v>2250</v>
      </c>
      <c r="R20" s="34"/>
      <c r="S20" s="34"/>
      <c r="T20" s="34"/>
      <c r="U20" s="34"/>
    </row>
    <row r="21" spans="1:21" s="35" customFormat="1" ht="30" x14ac:dyDescent="0.2">
      <c r="A21" s="42"/>
      <c r="B21" s="39">
        <v>3366</v>
      </c>
      <c r="C21" s="9" t="s">
        <v>66</v>
      </c>
      <c r="D21" s="21">
        <v>2458</v>
      </c>
      <c r="E21" s="21"/>
      <c r="F21" s="21">
        <v>2458</v>
      </c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34"/>
      <c r="S21" s="34"/>
      <c r="T21" s="34"/>
      <c r="U21" s="34"/>
    </row>
    <row r="22" spans="1:21" s="35" customFormat="1" ht="15" x14ac:dyDescent="0.2">
      <c r="A22" s="42"/>
      <c r="B22" s="39">
        <v>4211</v>
      </c>
      <c r="C22" s="9" t="s">
        <v>47</v>
      </c>
      <c r="D22" s="21">
        <v>5000</v>
      </c>
      <c r="E22" s="21"/>
      <c r="F22" s="21">
        <v>5000</v>
      </c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>
        <f t="shared" si="4"/>
        <v>5000</v>
      </c>
      <c r="R22" s="34"/>
      <c r="S22" s="34"/>
      <c r="T22" s="34"/>
      <c r="U22" s="34"/>
    </row>
    <row r="23" spans="1:21" s="35" customFormat="1" ht="15" x14ac:dyDescent="0.2">
      <c r="A23" s="42"/>
      <c r="B23" s="39">
        <v>4211</v>
      </c>
      <c r="C23" s="9" t="s">
        <v>48</v>
      </c>
      <c r="D23" s="21">
        <v>6000</v>
      </c>
      <c r="E23" s="21"/>
      <c r="F23" s="21">
        <v>6000</v>
      </c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>
        <f t="shared" si="4"/>
        <v>6000</v>
      </c>
      <c r="R23" s="34"/>
      <c r="S23" s="34"/>
      <c r="T23" s="34"/>
      <c r="U23" s="34"/>
    </row>
    <row r="24" spans="1:21" s="35" customFormat="1" ht="30" x14ac:dyDescent="0.2">
      <c r="A24" s="42"/>
      <c r="B24" s="39">
        <v>4208</v>
      </c>
      <c r="C24" s="9" t="s">
        <v>49</v>
      </c>
      <c r="D24" s="21">
        <v>385</v>
      </c>
      <c r="E24" s="21"/>
      <c r="F24" s="21">
        <v>385</v>
      </c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>
        <f t="shared" si="4"/>
        <v>385</v>
      </c>
      <c r="R24" s="34"/>
      <c r="S24" s="34"/>
      <c r="T24" s="34"/>
      <c r="U24" s="34"/>
    </row>
    <row r="25" spans="1:21" s="35" customFormat="1" ht="45" x14ac:dyDescent="0.2">
      <c r="A25" s="42"/>
      <c r="B25" s="39">
        <v>4900</v>
      </c>
      <c r="C25" s="9" t="s">
        <v>58</v>
      </c>
      <c r="D25" s="21">
        <v>5539.55</v>
      </c>
      <c r="E25" s="21"/>
      <c r="F25" s="21">
        <v>5539.55</v>
      </c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>
        <f t="shared" si="4"/>
        <v>5539.55</v>
      </c>
      <c r="R25" s="34"/>
      <c r="S25" s="34"/>
      <c r="T25" s="34"/>
      <c r="U25" s="34"/>
    </row>
    <row r="26" spans="1:21" s="35" customFormat="1" ht="30" x14ac:dyDescent="0.2">
      <c r="A26" s="42"/>
      <c r="B26" s="39">
        <v>4209</v>
      </c>
      <c r="C26" s="9" t="s">
        <v>60</v>
      </c>
      <c r="D26" s="21">
        <v>1500</v>
      </c>
      <c r="E26" s="21"/>
      <c r="F26" s="21">
        <v>1500</v>
      </c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>
        <f t="shared" si="4"/>
        <v>1500</v>
      </c>
      <c r="R26" s="34"/>
      <c r="S26" s="34"/>
      <c r="T26" s="34"/>
      <c r="U26" s="34"/>
    </row>
    <row r="27" spans="1:21" ht="18.75" thickBot="1" x14ac:dyDescent="0.25">
      <c r="A27" s="38"/>
      <c r="B27" s="38"/>
      <c r="C27" s="10" t="s">
        <v>7</v>
      </c>
      <c r="D27" s="24">
        <f>SUM(D17:D26)</f>
        <v>42282.55</v>
      </c>
      <c r="E27" s="24">
        <f t="shared" ref="E27:P27" si="5">SUM(E17:E26)</f>
        <v>0</v>
      </c>
      <c r="F27" s="24">
        <f t="shared" si="5"/>
        <v>33132.550000000003</v>
      </c>
      <c r="G27" s="24">
        <f t="shared" si="5"/>
        <v>9150</v>
      </c>
      <c r="H27" s="24">
        <f t="shared" si="5"/>
        <v>0</v>
      </c>
      <c r="I27" s="24">
        <f t="shared" si="5"/>
        <v>0</v>
      </c>
      <c r="J27" s="24">
        <f t="shared" si="5"/>
        <v>0</v>
      </c>
      <c r="K27" s="24">
        <f t="shared" si="5"/>
        <v>0</v>
      </c>
      <c r="L27" s="24">
        <f t="shared" si="5"/>
        <v>0</v>
      </c>
      <c r="M27" s="24">
        <f t="shared" si="5"/>
        <v>0</v>
      </c>
      <c r="N27" s="24">
        <f t="shared" si="5"/>
        <v>0</v>
      </c>
      <c r="O27" s="24">
        <f t="shared" si="5"/>
        <v>0</v>
      </c>
      <c r="P27" s="24">
        <f t="shared" si="5"/>
        <v>0</v>
      </c>
      <c r="Q27" s="24">
        <f>SUM(E27:P27)</f>
        <v>42282.55</v>
      </c>
    </row>
    <row r="28" spans="1:21" ht="18.75" thickTop="1" x14ac:dyDescent="0.2">
      <c r="A28" s="58" t="s">
        <v>9</v>
      </c>
      <c r="B28" s="59"/>
      <c r="C28" s="11"/>
      <c r="D28" s="30"/>
      <c r="E28" s="30"/>
      <c r="F28" s="30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0"/>
    </row>
    <row r="29" spans="1:21" s="34" customFormat="1" ht="30" x14ac:dyDescent="0.2">
      <c r="A29" s="37" t="s">
        <v>19</v>
      </c>
      <c r="B29" s="37">
        <v>3680</v>
      </c>
      <c r="C29" s="6" t="s">
        <v>13</v>
      </c>
      <c r="D29" s="20">
        <f>5000+15501.71+57370</f>
        <v>77871.709999999992</v>
      </c>
      <c r="E29" s="20">
        <v>57370</v>
      </c>
      <c r="F29" s="20"/>
      <c r="G29" s="20"/>
      <c r="H29" s="20">
        <v>5000</v>
      </c>
      <c r="I29" s="47">
        <f>+D29-H29-K29-E29</f>
        <v>3903.8099999999904</v>
      </c>
      <c r="J29" s="20"/>
      <c r="K29" s="20">
        <v>11597.9</v>
      </c>
      <c r="L29" s="20"/>
      <c r="M29" s="20"/>
      <c r="N29" s="20"/>
      <c r="O29" s="20"/>
      <c r="P29" s="20"/>
      <c r="Q29" s="26">
        <f>SUM(E29:P29)</f>
        <v>77871.709999999992</v>
      </c>
    </row>
    <row r="30" spans="1:21" s="34" customFormat="1" ht="30" x14ac:dyDescent="0.2">
      <c r="A30" s="37"/>
      <c r="B30" s="37">
        <v>4207</v>
      </c>
      <c r="C30" s="6" t="s">
        <v>61</v>
      </c>
      <c r="D30" s="20">
        <v>5500</v>
      </c>
      <c r="E30" s="20">
        <v>5500</v>
      </c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6">
        <f t="shared" ref="Q30:Q47" si="6">SUM(E30:P30)</f>
        <v>5500</v>
      </c>
    </row>
    <row r="31" spans="1:21" s="34" customFormat="1" ht="30" x14ac:dyDescent="0.2">
      <c r="A31" s="37"/>
      <c r="B31" s="37">
        <v>3683</v>
      </c>
      <c r="C31" s="6" t="s">
        <v>55</v>
      </c>
      <c r="D31" s="20">
        <v>4557.9799999999996</v>
      </c>
      <c r="E31" s="20">
        <f>+D31-I31</f>
        <v>1937.4399999999996</v>
      </c>
      <c r="F31" s="20"/>
      <c r="G31" s="20"/>
      <c r="H31" s="20"/>
      <c r="I31" s="20">
        <v>2620.54</v>
      </c>
      <c r="J31" s="20"/>
      <c r="K31" s="20"/>
      <c r="L31" s="20"/>
      <c r="M31" s="20"/>
      <c r="N31" s="20"/>
      <c r="O31" s="20"/>
      <c r="P31" s="20"/>
      <c r="Q31" s="26">
        <f t="shared" si="6"/>
        <v>4557.9799999999996</v>
      </c>
    </row>
    <row r="32" spans="1:21" s="34" customFormat="1" ht="15" x14ac:dyDescent="0.2">
      <c r="A32" s="37"/>
      <c r="B32" s="37">
        <v>3800</v>
      </c>
      <c r="C32" s="6" t="s">
        <v>50</v>
      </c>
      <c r="D32" s="20">
        <v>4270</v>
      </c>
      <c r="E32" s="20">
        <v>4270</v>
      </c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6">
        <f t="shared" si="6"/>
        <v>4270</v>
      </c>
    </row>
    <row r="33" spans="1:18" s="34" customFormat="1" ht="30" x14ac:dyDescent="0.2">
      <c r="A33" s="37"/>
      <c r="B33" s="37">
        <v>4018</v>
      </c>
      <c r="C33" s="6" t="s">
        <v>51</v>
      </c>
      <c r="D33" s="20">
        <v>30000</v>
      </c>
      <c r="E33" s="20"/>
      <c r="F33" s="20">
        <v>18000</v>
      </c>
      <c r="G33" s="20"/>
      <c r="H33" s="20"/>
      <c r="I33" s="20">
        <v>12000</v>
      </c>
      <c r="J33" s="20"/>
      <c r="K33" s="20"/>
      <c r="L33" s="20"/>
      <c r="M33" s="20"/>
      <c r="N33" s="20"/>
      <c r="O33" s="20"/>
      <c r="P33" s="20"/>
      <c r="Q33" s="26">
        <f t="shared" si="6"/>
        <v>30000</v>
      </c>
    </row>
    <row r="34" spans="1:18" s="34" customFormat="1" ht="15" x14ac:dyDescent="0.2">
      <c r="A34" s="37"/>
      <c r="B34" s="37">
        <v>4220</v>
      </c>
      <c r="C34" s="6" t="s">
        <v>52</v>
      </c>
      <c r="D34" s="20">
        <v>5000</v>
      </c>
      <c r="E34" s="20"/>
      <c r="F34" s="20">
        <v>5000</v>
      </c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6">
        <f t="shared" si="6"/>
        <v>5000</v>
      </c>
    </row>
    <row r="35" spans="1:18" s="34" customFormat="1" ht="30" x14ac:dyDescent="0.2">
      <c r="A35" s="37"/>
      <c r="B35" s="37">
        <v>3497</v>
      </c>
      <c r="C35" s="6" t="s">
        <v>53</v>
      </c>
      <c r="D35" s="20">
        <v>7000</v>
      </c>
      <c r="E35" s="20"/>
      <c r="F35" s="20">
        <v>7000</v>
      </c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6">
        <f t="shared" si="6"/>
        <v>7000</v>
      </c>
    </row>
    <row r="36" spans="1:18" s="34" customFormat="1" ht="15" x14ac:dyDescent="0.2">
      <c r="A36" s="37"/>
      <c r="B36" s="37">
        <v>4210</v>
      </c>
      <c r="C36" s="6" t="s">
        <v>57</v>
      </c>
      <c r="D36" s="20">
        <v>1903.2</v>
      </c>
      <c r="E36" s="20">
        <v>1903.2</v>
      </c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6">
        <f t="shared" si="6"/>
        <v>1903.2</v>
      </c>
    </row>
    <row r="37" spans="1:18" s="34" customFormat="1" ht="30" x14ac:dyDescent="0.2">
      <c r="A37" s="37" t="s">
        <v>19</v>
      </c>
      <c r="B37" s="37">
        <v>3680</v>
      </c>
      <c r="C37" s="54" t="s">
        <v>13</v>
      </c>
      <c r="D37" s="20">
        <v>44708.67</v>
      </c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>
        <v>44708.67</v>
      </c>
      <c r="Q37" s="26">
        <f t="shared" si="6"/>
        <v>44708.67</v>
      </c>
    </row>
    <row r="38" spans="1:18" s="34" customFormat="1" ht="15" x14ac:dyDescent="0.2">
      <c r="A38" s="38" t="s">
        <v>39</v>
      </c>
      <c r="B38" s="38">
        <v>4011</v>
      </c>
      <c r="C38" s="55" t="s">
        <v>32</v>
      </c>
      <c r="D38" s="20">
        <v>14000</v>
      </c>
      <c r="E38" s="20"/>
      <c r="F38" s="20"/>
      <c r="G38" s="20">
        <v>900.2</v>
      </c>
      <c r="H38" s="20">
        <v>13099.8</v>
      </c>
      <c r="I38" s="20"/>
      <c r="J38" s="20"/>
      <c r="K38" s="20"/>
      <c r="L38" s="20"/>
      <c r="M38" s="20"/>
      <c r="N38" s="20"/>
      <c r="O38" s="20"/>
      <c r="P38" s="20"/>
      <c r="Q38" s="26">
        <f t="shared" si="6"/>
        <v>14000</v>
      </c>
    </row>
    <row r="39" spans="1:18" s="34" customFormat="1" ht="15" x14ac:dyDescent="0.2">
      <c r="A39" s="38" t="s">
        <v>23</v>
      </c>
      <c r="B39" s="38">
        <v>4202</v>
      </c>
      <c r="C39" s="55" t="s">
        <v>37</v>
      </c>
      <c r="D39" s="20">
        <v>255746.94</v>
      </c>
      <c r="E39" s="20"/>
      <c r="F39" s="20"/>
      <c r="G39" s="20"/>
      <c r="H39" s="20">
        <v>945.4</v>
      </c>
      <c r="I39" s="20">
        <v>180305.12</v>
      </c>
      <c r="J39" s="20"/>
      <c r="K39" s="20"/>
      <c r="L39" s="20"/>
      <c r="M39" s="20">
        <v>74496.42</v>
      </c>
      <c r="N39" s="20"/>
      <c r="O39" s="20"/>
      <c r="P39" s="20"/>
      <c r="Q39" s="26">
        <f t="shared" si="6"/>
        <v>255746.94</v>
      </c>
    </row>
    <row r="40" spans="1:18" s="34" customFormat="1" ht="15" x14ac:dyDescent="0.2">
      <c r="A40" s="38" t="s">
        <v>19</v>
      </c>
      <c r="B40" s="38">
        <v>4100</v>
      </c>
      <c r="C40" s="55" t="s">
        <v>36</v>
      </c>
      <c r="D40" s="20">
        <v>45796.88</v>
      </c>
      <c r="E40" s="20"/>
      <c r="F40" s="20"/>
      <c r="G40" s="20"/>
      <c r="H40" s="20"/>
      <c r="I40" s="20"/>
      <c r="J40" s="20"/>
      <c r="K40" s="20"/>
      <c r="L40" s="20">
        <v>45796.88</v>
      </c>
      <c r="M40" s="20"/>
      <c r="N40" s="20"/>
      <c r="O40" s="20"/>
      <c r="P40" s="20"/>
      <c r="Q40" s="26">
        <f t="shared" si="6"/>
        <v>45796.88</v>
      </c>
    </row>
    <row r="41" spans="1:18" s="34" customFormat="1" ht="15" x14ac:dyDescent="0.2">
      <c r="A41" s="38"/>
      <c r="B41" s="38">
        <v>4072</v>
      </c>
      <c r="C41" s="55" t="s">
        <v>56</v>
      </c>
      <c r="D41" s="20">
        <f>58000+19329.89</f>
        <v>77329.89</v>
      </c>
      <c r="E41" s="20">
        <v>5485.03</v>
      </c>
      <c r="F41" s="20">
        <f>+D41-E41-L41</f>
        <v>2514.9700000000012</v>
      </c>
      <c r="G41" s="20"/>
      <c r="H41" s="20"/>
      <c r="I41" s="20"/>
      <c r="J41" s="20"/>
      <c r="K41" s="20"/>
      <c r="L41" s="20">
        <f>50000+19329.89</f>
        <v>69329.89</v>
      </c>
      <c r="M41" s="20"/>
      <c r="N41" s="20"/>
      <c r="O41" s="20"/>
      <c r="P41" s="20"/>
      <c r="Q41" s="26">
        <f t="shared" si="6"/>
        <v>77329.89</v>
      </c>
    </row>
    <row r="42" spans="1:18" s="34" customFormat="1" ht="15" x14ac:dyDescent="0.2">
      <c r="A42" s="38" t="s">
        <v>40</v>
      </c>
      <c r="B42" s="38">
        <v>4052</v>
      </c>
      <c r="C42" s="55" t="s">
        <v>38</v>
      </c>
      <c r="D42" s="20">
        <v>18897.34</v>
      </c>
      <c r="E42" s="20"/>
      <c r="F42" s="20"/>
      <c r="G42" s="20"/>
      <c r="H42" s="20"/>
      <c r="I42" s="20">
        <v>1643.62</v>
      </c>
      <c r="J42" s="20">
        <v>11745</v>
      </c>
      <c r="K42" s="20"/>
      <c r="L42" s="20"/>
      <c r="M42" s="20">
        <v>5508.72</v>
      </c>
      <c r="N42" s="20"/>
      <c r="O42" s="20"/>
      <c r="P42" s="20"/>
      <c r="Q42" s="26">
        <f t="shared" si="6"/>
        <v>18897.34</v>
      </c>
    </row>
    <row r="43" spans="1:18" s="34" customFormat="1" ht="30" x14ac:dyDescent="0.2">
      <c r="A43" s="38"/>
      <c r="B43" s="38">
        <v>4052</v>
      </c>
      <c r="C43" s="55" t="s">
        <v>54</v>
      </c>
      <c r="D43" s="20">
        <v>63228.52</v>
      </c>
      <c r="E43" s="20">
        <f>+D43-J43-M43</f>
        <v>37950.1</v>
      </c>
      <c r="F43" s="20"/>
      <c r="G43" s="20"/>
      <c r="H43" s="20"/>
      <c r="I43" s="20"/>
      <c r="J43" s="20">
        <f>11200+8380.96</f>
        <v>19580.96</v>
      </c>
      <c r="K43" s="20"/>
      <c r="L43" s="20"/>
      <c r="M43" s="20">
        <v>5697.46</v>
      </c>
      <c r="N43" s="20"/>
      <c r="O43" s="20"/>
      <c r="P43" s="20"/>
      <c r="Q43" s="26">
        <f t="shared" si="6"/>
        <v>63228.52</v>
      </c>
    </row>
    <row r="44" spans="1:18" s="16" customFormat="1" ht="54.75" customHeight="1" x14ac:dyDescent="0.2">
      <c r="A44" s="38" t="s">
        <v>23</v>
      </c>
      <c r="B44" s="38">
        <v>4027</v>
      </c>
      <c r="C44" s="55" t="s">
        <v>21</v>
      </c>
      <c r="D44" s="20">
        <f>1189500+1500+4263.38+1586</f>
        <v>1196849.3799999999</v>
      </c>
      <c r="E44" s="20">
        <f>4263.38-1612</f>
        <v>2651.38</v>
      </c>
      <c r="F44" s="20"/>
      <c r="G44" s="20">
        <f>9558.01-7618.52</f>
        <v>1939.4899999999998</v>
      </c>
      <c r="H44" s="20">
        <f>142679.32-11000-5000</f>
        <v>126679.32</v>
      </c>
      <c r="I44" s="20">
        <f>+D44-G44-H44-M44-N44-O44-E44</f>
        <v>18317.189999999831</v>
      </c>
      <c r="J44" s="20"/>
      <c r="K44" s="20"/>
      <c r="L44" s="20"/>
      <c r="M44" s="20">
        <v>257500</v>
      </c>
      <c r="N44" s="20">
        <f>187500+1612+650</f>
        <v>189762</v>
      </c>
      <c r="O44" s="20">
        <v>600000</v>
      </c>
      <c r="P44" s="20"/>
      <c r="Q44" s="26">
        <f t="shared" si="6"/>
        <v>1196849.3799999999</v>
      </c>
      <c r="R44" s="17"/>
    </row>
    <row r="45" spans="1:18" s="16" customFormat="1" ht="54.75" customHeight="1" x14ac:dyDescent="0.2">
      <c r="A45" s="38" t="s">
        <v>23</v>
      </c>
      <c r="B45" s="38">
        <v>4027</v>
      </c>
      <c r="C45" s="55" t="s">
        <v>21</v>
      </c>
      <c r="D45" s="20">
        <v>396500</v>
      </c>
      <c r="E45" s="20"/>
      <c r="F45" s="20"/>
      <c r="G45" s="20"/>
      <c r="H45" s="20"/>
      <c r="I45" s="20">
        <v>25500</v>
      </c>
      <c r="J45" s="20"/>
      <c r="K45" s="20"/>
      <c r="L45" s="20"/>
      <c r="M45" s="20">
        <v>108500</v>
      </c>
      <c r="N45" s="20">
        <f>62500</f>
        <v>62500</v>
      </c>
      <c r="O45" s="20">
        <v>200000</v>
      </c>
      <c r="P45" s="20"/>
      <c r="Q45" s="26">
        <f t="shared" si="6"/>
        <v>396500</v>
      </c>
      <c r="R45" s="17"/>
    </row>
    <row r="46" spans="1:18" s="16" customFormat="1" ht="54.75" customHeight="1" x14ac:dyDescent="0.2">
      <c r="A46" s="38" t="s">
        <v>25</v>
      </c>
      <c r="B46" s="38">
        <v>4201</v>
      </c>
      <c r="C46" s="55" t="s">
        <v>24</v>
      </c>
      <c r="D46" s="20">
        <v>22428.75</v>
      </c>
      <c r="E46" s="20"/>
      <c r="F46" s="20"/>
      <c r="G46" s="20">
        <v>8025.61</v>
      </c>
      <c r="H46" s="20"/>
      <c r="I46" s="20">
        <v>14403.14</v>
      </c>
      <c r="J46" s="20"/>
      <c r="K46" s="20"/>
      <c r="L46" s="20"/>
      <c r="M46" s="20"/>
      <c r="N46" s="20"/>
      <c r="O46" s="20"/>
      <c r="P46" s="20"/>
      <c r="Q46" s="26">
        <f t="shared" si="6"/>
        <v>22428.75</v>
      </c>
    </row>
    <row r="47" spans="1:18" s="16" customFormat="1" ht="54.75" customHeight="1" x14ac:dyDescent="0.2">
      <c r="A47" s="38" t="s">
        <v>25</v>
      </c>
      <c r="B47" s="38">
        <v>4201</v>
      </c>
      <c r="C47" s="55" t="s">
        <v>24</v>
      </c>
      <c r="D47" s="20">
        <v>17433.02</v>
      </c>
      <c r="E47" s="20"/>
      <c r="F47" s="20"/>
      <c r="G47" s="20"/>
      <c r="H47" s="20">
        <v>3711.07</v>
      </c>
      <c r="I47" s="20">
        <v>13721.95</v>
      </c>
      <c r="J47" s="20"/>
      <c r="K47" s="20"/>
      <c r="L47" s="20"/>
      <c r="M47" s="20"/>
      <c r="N47" s="20"/>
      <c r="O47" s="20"/>
      <c r="P47" s="20"/>
      <c r="Q47" s="26">
        <f t="shared" si="6"/>
        <v>17433.02</v>
      </c>
    </row>
    <row r="48" spans="1:18" ht="18.75" thickBot="1" x14ac:dyDescent="0.25">
      <c r="A48" s="38"/>
      <c r="B48" s="38"/>
      <c r="C48" s="12" t="s">
        <v>10</v>
      </c>
      <c r="D48" s="24">
        <f>SUM(D29:D47)</f>
        <v>2289022.2799999998</v>
      </c>
      <c r="E48" s="24">
        <f>SUM(E29:E47)</f>
        <v>117067.15</v>
      </c>
      <c r="F48" s="24">
        <f t="shared" ref="F48:P48" si="7">SUM(F29:F47)</f>
        <v>32514.97</v>
      </c>
      <c r="G48" s="24">
        <f t="shared" si="7"/>
        <v>10865.3</v>
      </c>
      <c r="H48" s="24">
        <f t="shared" si="7"/>
        <v>149435.59000000003</v>
      </c>
      <c r="I48" s="24">
        <f t="shared" si="7"/>
        <v>272415.36999999982</v>
      </c>
      <c r="J48" s="24">
        <f t="shared" si="7"/>
        <v>31325.96</v>
      </c>
      <c r="K48" s="24">
        <f t="shared" si="7"/>
        <v>11597.9</v>
      </c>
      <c r="L48" s="24">
        <f t="shared" si="7"/>
        <v>115126.76999999999</v>
      </c>
      <c r="M48" s="24">
        <f t="shared" si="7"/>
        <v>451702.6</v>
      </c>
      <c r="N48" s="24">
        <f t="shared" si="7"/>
        <v>252262</v>
      </c>
      <c r="O48" s="24">
        <f t="shared" si="7"/>
        <v>800000</v>
      </c>
      <c r="P48" s="24">
        <f t="shared" si="7"/>
        <v>44708.67</v>
      </c>
      <c r="Q48" s="40">
        <f>SUM(E48:P48)</f>
        <v>2289022.2799999998</v>
      </c>
    </row>
    <row r="49" spans="1:17" s="14" customFormat="1" ht="17.25" thickTop="1" thickBot="1" x14ac:dyDescent="0.25">
      <c r="A49" s="40"/>
      <c r="B49" s="40"/>
      <c r="C49" s="13" t="s">
        <v>8</v>
      </c>
      <c r="D49" s="27">
        <f>+D11+D15+D27+D48</f>
        <v>2350424.19</v>
      </c>
      <c r="E49" s="27">
        <f>+E48+E11+E15+E27</f>
        <v>122567.15</v>
      </c>
      <c r="F49" s="27">
        <f t="shared" ref="F49:O49" si="8">+F48+F11+F15+F27</f>
        <v>68266.880000000005</v>
      </c>
      <c r="G49" s="27">
        <f t="shared" si="8"/>
        <v>20015.3</v>
      </c>
      <c r="H49" s="27">
        <f t="shared" si="8"/>
        <v>160435.59000000003</v>
      </c>
      <c r="I49" s="27">
        <f t="shared" si="8"/>
        <v>272415.36999999982</v>
      </c>
      <c r="J49" s="27">
        <f t="shared" si="8"/>
        <v>31325.96</v>
      </c>
      <c r="K49" s="27">
        <f t="shared" si="8"/>
        <v>11597.9</v>
      </c>
      <c r="L49" s="27">
        <f t="shared" si="8"/>
        <v>115126.76999999999</v>
      </c>
      <c r="M49" s="27">
        <f t="shared" si="8"/>
        <v>451702.6</v>
      </c>
      <c r="N49" s="27">
        <f t="shared" si="8"/>
        <v>252262</v>
      </c>
      <c r="O49" s="27">
        <f t="shared" si="8"/>
        <v>800000</v>
      </c>
      <c r="P49" s="27">
        <f>+P11+P15+P27+P48</f>
        <v>44708.67</v>
      </c>
      <c r="Q49" s="27">
        <f>+Q48+Q27+Q15+Q11</f>
        <v>2350424.1899999995</v>
      </c>
    </row>
    <row r="50" spans="1:17" ht="45.75" thickTop="1" x14ac:dyDescent="0.2">
      <c r="C50" s="44" t="s">
        <v>34</v>
      </c>
      <c r="F50" s="52"/>
      <c r="G50" s="50">
        <v>7618.52</v>
      </c>
      <c r="N50" s="33"/>
    </row>
    <row r="51" spans="1:17" ht="15.75" x14ac:dyDescent="0.25">
      <c r="C51" s="44" t="s">
        <v>35</v>
      </c>
      <c r="D51" s="33"/>
      <c r="E51" s="33"/>
      <c r="F51" s="52"/>
      <c r="G51" s="51">
        <f>+G49+G50</f>
        <v>27633.82</v>
      </c>
    </row>
    <row r="52" spans="1:17" x14ac:dyDescent="0.2">
      <c r="C52" s="49" t="s">
        <v>64</v>
      </c>
      <c r="F52" s="52">
        <v>18137</v>
      </c>
      <c r="G52" s="45"/>
    </row>
    <row r="53" spans="1:17" x14ac:dyDescent="0.2">
      <c r="C53" s="49" t="s">
        <v>65</v>
      </c>
      <c r="F53" s="52">
        <f>+F49+F52</f>
        <v>86403.88</v>
      </c>
    </row>
    <row r="54" spans="1:17" x14ac:dyDescent="0.2">
      <c r="C54" s="49"/>
    </row>
    <row r="55" spans="1:17" x14ac:dyDescent="0.2">
      <c r="F55" s="53"/>
    </row>
  </sheetData>
  <mergeCells count="6">
    <mergeCell ref="A28:B28"/>
    <mergeCell ref="A1:R1"/>
    <mergeCell ref="A16:B16"/>
    <mergeCell ref="A8:B8"/>
    <mergeCell ref="A3:R5"/>
    <mergeCell ref="A12:B12"/>
  </mergeCells>
  <phoneticPr fontId="0" type="noConversion"/>
  <printOptions horizontalCentered="1"/>
  <pageMargins left="0.39370078740157483" right="0.19685039370078741" top="0.39370078740157483" bottom="0.39370078740157483" header="0.51181102362204722" footer="0.51181102362204722"/>
  <pageSetup paperSize="9" scale="53" orientation="landscape" horizontalDpi="4294967292" verticalDpi="180" r:id="rId1"/>
  <headerFooter alignWithMargins="0"/>
  <colBreaks count="1" manualBreakCount="1">
    <brk id="1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Comune di Breguzzo</dc:creator>
  <cp:lastModifiedBy>Katia Pouli</cp:lastModifiedBy>
  <cp:lastPrinted>2020-01-20T08:07:08Z</cp:lastPrinted>
  <dcterms:created xsi:type="dcterms:W3CDTF">1998-02-23T17:34:16Z</dcterms:created>
  <dcterms:modified xsi:type="dcterms:W3CDTF">2020-07-17T07:19:01Z</dcterms:modified>
</cp:coreProperties>
</file>